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cesal\Documents\Praha Řepy - Domov důchodců\Rozpočet 2024\Technologie prádelny\"/>
    </mc:Choice>
  </mc:AlternateContent>
  <xr:revisionPtr revIDLastSave="0" documentId="13_ncr:1_{402D4FA6-4444-468E-AFA5-7159A5E96C71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kapitulace stavby" sheetId="1" r:id="rId1"/>
    <sheet name="ZL02.05 - Technologie prá..." sheetId="2" r:id="rId2"/>
  </sheets>
  <definedNames>
    <definedName name="_xlnm._FilterDatabase" localSheetId="1" hidden="1">'ZL02.05 - Technologie prá...'!$C$118:$K$140</definedName>
    <definedName name="_xlnm.Print_Titles" localSheetId="0">'Rekapitulace stavby'!$92:$92</definedName>
    <definedName name="_xlnm.Print_Titles" localSheetId="1">'ZL02.05 - Technologie prá...'!$118:$118</definedName>
    <definedName name="_xlnm.Print_Area" localSheetId="0">'Rekapitulace stavby'!$D$4:$AO$76,'Rekapitulace stavby'!$C$82:$AQ$96</definedName>
    <definedName name="_xlnm.Print_Area" localSheetId="1">'ZL02.05 - Technologie prá...'!$C$4:$J$76,'ZL02.05 - Technologie prá...'!$C$82:$J$100,'ZL02.05 - Technologie prá...'!$C$106:$J$140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91" i="2" s="1"/>
  <c r="J20" i="2"/>
  <c r="J18" i="2"/>
  <c r="E18" i="2"/>
  <c r="F92" i="2" s="1"/>
  <c r="J17" i="2"/>
  <c r="J15" i="2"/>
  <c r="E15" i="2"/>
  <c r="F91" i="2" s="1"/>
  <c r="J14" i="2"/>
  <c r="J12" i="2"/>
  <c r="J113" i="2"/>
  <c r="E7" i="2"/>
  <c r="E109" i="2" s="1"/>
  <c r="L90" i="1"/>
  <c r="AM90" i="1"/>
  <c r="AM89" i="1"/>
  <c r="L89" i="1"/>
  <c r="AM87" i="1"/>
  <c r="L87" i="1"/>
  <c r="L85" i="1"/>
  <c r="L84" i="1"/>
  <c r="J127" i="2"/>
  <c r="BK124" i="2"/>
  <c r="J134" i="2"/>
  <c r="BK134" i="2"/>
  <c r="BK126" i="2"/>
  <c r="J132" i="2"/>
  <c r="J128" i="2"/>
  <c r="BK133" i="2"/>
  <c r="J124" i="2"/>
  <c r="J140" i="2"/>
  <c r="J139" i="2"/>
  <c r="J122" i="2"/>
  <c r="BK129" i="2"/>
  <c r="BK122" i="2"/>
  <c r="J129" i="2"/>
  <c r="BK127" i="2"/>
  <c r="BK130" i="2"/>
  <c r="BK135" i="2"/>
  <c r="J126" i="2"/>
  <c r="J137" i="2"/>
  <c r="BK139" i="2"/>
  <c r="BK128" i="2"/>
  <c r="BK140" i="2"/>
  <c r="BK132" i="2"/>
  <c r="J131" i="2"/>
  <c r="J130" i="2"/>
  <c r="AS94" i="1"/>
  <c r="BK125" i="2"/>
  <c r="BK137" i="2"/>
  <c r="J125" i="2"/>
  <c r="J123" i="2"/>
  <c r="J133" i="2"/>
  <c r="BK131" i="2"/>
  <c r="BK123" i="2"/>
  <c r="J135" i="2"/>
  <c r="BK121" i="2" l="1"/>
  <c r="BK120" i="2" s="1"/>
  <c r="J120" i="2" s="1"/>
  <c r="J97" i="2" s="1"/>
  <c r="R121" i="2"/>
  <c r="R120" i="2" s="1"/>
  <c r="T121" i="2"/>
  <c r="T120" i="2" s="1"/>
  <c r="BK136" i="2"/>
  <c r="J136" i="2" s="1"/>
  <c r="J99" i="2" s="1"/>
  <c r="P121" i="2"/>
  <c r="P120" i="2"/>
  <c r="P119" i="2" s="1"/>
  <c r="AU95" i="1" s="1"/>
  <c r="AU94" i="1" s="1"/>
  <c r="P136" i="2"/>
  <c r="R136" i="2"/>
  <c r="T136" i="2"/>
  <c r="J92" i="2"/>
  <c r="BE124" i="2"/>
  <c r="BE140" i="2"/>
  <c r="F115" i="2"/>
  <c r="BE132" i="2"/>
  <c r="F116" i="2"/>
  <c r="BE126" i="2"/>
  <c r="BE128" i="2"/>
  <c r="BE133" i="2"/>
  <c r="J89" i="2"/>
  <c r="BE123" i="2"/>
  <c r="BE125" i="2"/>
  <c r="BE131" i="2"/>
  <c r="BE135" i="2"/>
  <c r="E85" i="2"/>
  <c r="BE127" i="2"/>
  <c r="BE134" i="2"/>
  <c r="BE139" i="2"/>
  <c r="J115" i="2"/>
  <c r="BE129" i="2"/>
  <c r="BE137" i="2"/>
  <c r="BE122" i="2"/>
  <c r="BE130" i="2"/>
  <c r="J34" i="2"/>
  <c r="AW95" i="1"/>
  <c r="F37" i="2"/>
  <c r="BD95" i="1"/>
  <c r="BD94" i="1"/>
  <c r="W33" i="1"/>
  <c r="F34" i="2"/>
  <c r="BA95" i="1"/>
  <c r="BA94" i="1" s="1"/>
  <c r="W30" i="1" s="1"/>
  <c r="F35" i="2"/>
  <c r="BB95" i="1" s="1"/>
  <c r="BB94" i="1" s="1"/>
  <c r="AX94" i="1" s="1"/>
  <c r="F36" i="2"/>
  <c r="BC95" i="1"/>
  <c r="BC94" i="1"/>
  <c r="AY94" i="1"/>
  <c r="T119" i="2" l="1"/>
  <c r="R119" i="2"/>
  <c r="BK119" i="2"/>
  <c r="J119" i="2"/>
  <c r="J121" i="2"/>
  <c r="J98" i="2"/>
  <c r="J30" i="2"/>
  <c r="AG95" i="1"/>
  <c r="AG94" i="1"/>
  <c r="AW94" i="1"/>
  <c r="AK30" i="1" s="1"/>
  <c r="W31" i="1"/>
  <c r="W32" i="1"/>
  <c r="F33" i="2"/>
  <c r="AZ95" i="1"/>
  <c r="AZ94" i="1"/>
  <c r="W29" i="1"/>
  <c r="J33" i="2"/>
  <c r="AV95" i="1" s="1"/>
  <c r="AT95" i="1" s="1"/>
  <c r="AN95" i="1" s="1"/>
  <c r="J96" i="2" l="1"/>
  <c r="J39" i="2"/>
  <c r="AK26" i="1"/>
  <c r="AV94" i="1"/>
  <c r="AK29" i="1"/>
  <c r="AK35" i="1" l="1"/>
  <c r="AT94" i="1"/>
  <c r="AN94" i="1" l="1"/>
</calcChain>
</file>

<file path=xl/sharedStrings.xml><?xml version="1.0" encoding="utf-8"?>
<sst xmlns="http://schemas.openxmlformats.org/spreadsheetml/2006/main" count="503" uniqueCount="187">
  <si>
    <t>Export Komplet</t>
  </si>
  <si>
    <t/>
  </si>
  <si>
    <t>2.0</t>
  </si>
  <si>
    <t>ZAMOK</t>
  </si>
  <si>
    <t>False</t>
  </si>
  <si>
    <t>{9022b267-196b-4085-8d3d-bc3be6a41d10}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</si>
  <si>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</si>
  <si>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</si>
  <si>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</si>
  <si>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</si>
  <si>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</si>
  <si>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</si>
  <si>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</si>
  <si>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2024/03/V12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</si>
  <si>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</si>
  <si>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</si>
  <si>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Dům s pečovatelskou službou v Praze Řepích</t>
  </si>
  <si>
    <t>KSO:</t>
  </si>
  <si>
    <t>CC-CZ:</t>
  </si>
  <si>
    <t>Místo:</t>
  </si>
  <si>
    <t xml:space="preserve"> </t>
  </si>
  <si>
    <t>Datum:</t>
  </si>
  <si>
    <t>6. 5. 2024</t>
  </si>
  <si>
    <t>Zadavatel:</t>
  </si>
  <si>
    <t>IČ:</t>
  </si>
  <si>
    <t>MČ Praha 17</t>
  </si>
  <si>
    <t>DIČ:</t>
  </si>
  <si>
    <t>Uchazeč:</t>
  </si>
  <si>
    <t>Vyplň údaj</t>
  </si>
  <si>
    <t>Projektant:</t>
  </si>
  <si>
    <t>Šumavaplan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</si>
  <si>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</si>
  <si>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</si>
  <si>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</si>
  <si>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</si>
  <si>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</si>
  <si>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</si>
  <si>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</si>
  <si>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</si>
  <si>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</si>
  <si>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</si>
  <si>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</si>
  <si>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</si>
  <si>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</si>
  <si>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</si>
  <si>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</si>
  <si>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</si>
  <si>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</si>
  <si>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</si>
  <si>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</si>
  <si>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</si>
  <si>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</si>
  <si>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</si>
  <si>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</si>
  <si>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</si>
  <si>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</si>
  <si>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</si>
  <si>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</si>
  <si>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</si>
  <si>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</si>
  <si>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</si>
  <si>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</si>
  <si>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</si>
  <si>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</si>
  <si>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</si>
  <si>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</si>
  <si>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</si>
  <si>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</si>
  <si>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</si>
  <si>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</si>
  <si>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</si>
  <si>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</si>
  <si>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</si>
  <si>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</si>
  <si>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</si>
  <si>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</si>
  <si>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</si>
  <si>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</si>
  <si>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ZL02.05</t>
  </si>
  <si>
    <t>Technologie prádelny</t>
  </si>
  <si>
    <t>STA</t>
  </si>
  <si>
    <t>1</t>
  </si>
  <si>
    <t>{77c67d2d-76cb-442b-bb05-6902fcd21de3}</t>
  </si>
  <si>
    <t>2</t>
  </si>
  <si>
    <t>Objekt:</t>
  </si>
  <si>
    <t>ZL02.05 - Technologie prádelny</t>
  </si>
  <si>
    <t>Kód dílu - Popis</t>
  </si>
  <si>
    <t>Cena celkem [CZK]</t>
  </si>
  <si>
    <t>Náklady ze soupisu prací</t>
  </si>
  <si>
    <t>-1</t>
  </si>
  <si>
    <t>M - M</t>
  </si>
  <si>
    <t xml:space="preserve">    71-M - Vybavení prádelny</t>
  </si>
  <si>
    <t>VRN - Vedlejší rozpočtové náklady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</si>
  <si>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</si>
  <si>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</si>
  <si>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</si>
  <si>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</si>
  <si>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</si>
  <si>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</si>
  <si>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</si>
  <si>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</si>
  <si>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</si>
  <si>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</si>
  <si>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</si>
  <si>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</si>
  <si>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</si>
  <si>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</si>
  <si>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</si>
  <si>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71-M</t>
  </si>
  <si>
    <t>Vybavení prádelny</t>
  </si>
  <si>
    <t>K</t>
  </si>
  <si>
    <t>71 101</t>
  </si>
  <si>
    <t>Profesionální pračka - přesná spc viz PD, část D.2.2, výkres 02, pol. P1, vč. zapojení</t>
  </si>
  <si>
    <t>ks</t>
  </si>
  <si>
    <t>64</t>
  </si>
  <si>
    <t>-1858712914</t>
  </si>
  <si>
    <t>71 102</t>
  </si>
  <si>
    <t>Profesionální pračka - přesná spc viz PD, část D.2.2, výkres 02, pol. P2, vč. zapojení</t>
  </si>
  <si>
    <t>-1389131174</t>
  </si>
  <si>
    <t>71 103</t>
  </si>
  <si>
    <t>Nerezový dřez - přesná spc viz PD, část D.2.2, výkres 02, pol. P3, vč. zapojení</t>
  </si>
  <si>
    <t>1241795840</t>
  </si>
  <si>
    <t>4</t>
  </si>
  <si>
    <t>71 104</t>
  </si>
  <si>
    <t>Profesionální sušička - přesná spc viz PD, část D.2.2, výkres 02, pol. S1, vč. zapojení</t>
  </si>
  <si>
    <t>899851114</t>
  </si>
  <si>
    <t>5</t>
  </si>
  <si>
    <t>71 105</t>
  </si>
  <si>
    <t>Profesionální sušička - přesná spc viz PD, část D.2.2, výkres 02, pol. S2, vč. zapojení</t>
  </si>
  <si>
    <t>-1804588848</t>
  </si>
  <si>
    <t>6</t>
  </si>
  <si>
    <t>71 106</t>
  </si>
  <si>
    <t>Dodávka a montáž, sušák na prádlo - přesná spc viz PD, část D.2.2, výkres 02, pol. S3</t>
  </si>
  <si>
    <t>1421033342</t>
  </si>
  <si>
    <t>7</t>
  </si>
  <si>
    <t>71 107</t>
  </si>
  <si>
    <t>Dodávka a montáž, mandl - přesná spc viz PD, část D.2.2, výkres 02, pol. M1</t>
  </si>
  <si>
    <t>-640472647</t>
  </si>
  <si>
    <t>8</t>
  </si>
  <si>
    <t>71 108</t>
  </si>
  <si>
    <t>Dodávka a montáž, žehlící prkno + žehlička - přesná spc viz PD, část D.2.2, výkres 02, pol. M2</t>
  </si>
  <si>
    <t>-1469806532</t>
  </si>
  <si>
    <t>9</t>
  </si>
  <si>
    <t>71 109</t>
  </si>
  <si>
    <t>Dodávka a montáž, pracoviště pro vysprávky prádla - přesná spc viz PD, část D.2.2, výkres 02, pol. M3</t>
  </si>
  <si>
    <t>360091559</t>
  </si>
  <si>
    <t>10</t>
  </si>
  <si>
    <t>71 110</t>
  </si>
  <si>
    <t>Dodávka a montáž, pult pro příjem prádla - přesná spc viz PD, část D.2.2, výkres 02, pol. R1</t>
  </si>
  <si>
    <t>1212033452</t>
  </si>
  <si>
    <t>11</t>
  </si>
  <si>
    <t>71 111</t>
  </si>
  <si>
    <t>Dodávka a montáž, regál nerezový pro příjem prádla - přesná spc viz PD, část D.2.2, výkres 02, pol. R2</t>
  </si>
  <si>
    <t>496240117</t>
  </si>
  <si>
    <t>12</t>
  </si>
  <si>
    <t>71 112</t>
  </si>
  <si>
    <t>Dodávka a montáž, pult pro výdej prádla - přesná spc viz PD, část D.2.2, výkres 02, pol. R3</t>
  </si>
  <si>
    <t>-2095691153</t>
  </si>
  <si>
    <t>13</t>
  </si>
  <si>
    <t>71 113</t>
  </si>
  <si>
    <t>Dodávka a montáž, regál nerezový pro výdej prádla - přesná spc viz PD, část D.2.2, výkres 02, pol. R4</t>
  </si>
  <si>
    <t>1166331395</t>
  </si>
  <si>
    <t>14</t>
  </si>
  <si>
    <t>71 114</t>
  </si>
  <si>
    <t>Profesionální pračka - přesná spc viz PD, část D.2.2, výkres 02, pol. P4</t>
  </si>
  <si>
    <t>-1046863449</t>
  </si>
  <si>
    <t>VRN</t>
  </si>
  <si>
    <t>Vedlejší rozpočtové náklady</t>
  </si>
  <si>
    <t>VRN 101</t>
  </si>
  <si>
    <t>Zajištění a provedení všech prací a dodávek nezbytných k provedení díla, tj. prací a dodávek které nejsou přímo určeny rozsahem dodávky, avšak jejich provedení je pro zhotovení díla nezbytné (např. Doprava, montáž, uvedení do provozu, revize, zaškolení</t>
  </si>
  <si>
    <t>kč</t>
  </si>
  <si>
    <t>-1723761083</t>
  </si>
  <si>
    <t>PP</t>
  </si>
  <si>
    <t>Zajištění a provedení všech prací a dodávek nezbytných k provedení díla, tj. prací a dodávek které nejsou přímo určeny rozsahem dodávky, avšak jejich provedení je pro zhotovení díla nezbytné (např. Doprava, montáž, uvedení do provozu, revize, zaškolení obsluhy, .......)</t>
  </si>
  <si>
    <t>16</t>
  </si>
  <si>
    <t>VRN 102</t>
  </si>
  <si>
    <t>Dílenská dokumentace</t>
  </si>
  <si>
    <t>-1062884099</t>
  </si>
  <si>
    <t>17</t>
  </si>
  <si>
    <t>VRN 103</t>
  </si>
  <si>
    <t>Dokumentace skutečného provedení</t>
  </si>
  <si>
    <t>-2113375884</t>
  </si>
  <si>
    <t>REKAPITULACE DODÁVKY</t>
  </si>
  <si>
    <t>REKAPITULACE SOUPISŮ PRACÍ A DODÁVEK</t>
  </si>
  <si>
    <t>KRYCÍ LIST SOUPISU PRACÍ A DODÁVEK</t>
  </si>
  <si>
    <t>REKAPITULACE ČLENĚNÍ SOUPISU PRACÍ A DODÁVEK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</si>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</sst>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L85" sqref="L85:AJ8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182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51" t="s">
        <v>13</v>
      </c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R5" s="16"/>
      <c r="BE5" s="148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53" t="s">
        <v>16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R6" s="16"/>
      <c r="BE6" s="149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49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49"/>
      <c r="BS8" s="13" t="s">
        <v>6</v>
      </c>
    </row>
    <row r="9" spans="1:74" ht="14.45" customHeight="1">
      <c r="B9" s="16"/>
      <c r="AR9" s="16"/>
      <c r="BE9" s="149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49"/>
      <c r="BS10" s="13" t="s">
        <v>6</v>
      </c>
    </row>
    <row r="11" spans="1:74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E11" s="149"/>
      <c r="BS11" s="13" t="s">
        <v>6</v>
      </c>
    </row>
    <row r="12" spans="1:74" ht="6.95" customHeight="1">
      <c r="B12" s="16"/>
      <c r="AR12" s="16"/>
      <c r="BE12" s="149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149"/>
      <c r="BS13" s="13" t="s">
        <v>6</v>
      </c>
    </row>
    <row r="14" spans="1:74" ht="12.75">
      <c r="B14" s="16"/>
      <c r="E14" s="154" t="s">
        <v>28</v>
      </c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23" t="s">
        <v>26</v>
      </c>
      <c r="AN14" s="25" t="s">
        <v>28</v>
      </c>
      <c r="AR14" s="16"/>
      <c r="BE14" s="149"/>
      <c r="BS14" s="13" t="s">
        <v>6</v>
      </c>
    </row>
    <row r="15" spans="1:74" ht="6.95" customHeight="1">
      <c r="B15" s="16"/>
      <c r="AR15" s="16"/>
      <c r="BE15" s="149"/>
      <c r="BS15" s="13" t="s">
        <v>4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149"/>
      <c r="BS16" s="13" t="s">
        <v>4</v>
      </c>
    </row>
    <row r="17" spans="2:71" ht="18.399999999999999" customHeight="1">
      <c r="B17" s="16"/>
      <c r="E17" s="21" t="s">
        <v>30</v>
      </c>
      <c r="AK17" s="23" t="s">
        <v>26</v>
      </c>
      <c r="AN17" s="21" t="s">
        <v>1</v>
      </c>
      <c r="AR17" s="16"/>
      <c r="BE17" s="149"/>
      <c r="BS17" s="13" t="s">
        <v>31</v>
      </c>
    </row>
    <row r="18" spans="2:71" ht="6.95" customHeight="1">
      <c r="B18" s="16"/>
      <c r="AR18" s="16"/>
      <c r="BE18" s="149"/>
      <c r="BS18" s="13" t="s">
        <v>6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149"/>
      <c r="BS19" s="13" t="s">
        <v>6</v>
      </c>
    </row>
    <row r="20" spans="2:71" ht="18.399999999999999" customHeight="1">
      <c r="B20" s="16"/>
      <c r="E20" s="21" t="s">
        <v>20</v>
      </c>
      <c r="AK20" s="23" t="s">
        <v>26</v>
      </c>
      <c r="AN20" s="21" t="s">
        <v>1</v>
      </c>
      <c r="AR20" s="16"/>
      <c r="BE20" s="149"/>
      <c r="BS20" s="13" t="s">
        <v>31</v>
      </c>
    </row>
    <row r="21" spans="2:71" ht="6.95" customHeight="1">
      <c r="B21" s="16"/>
      <c r="AR21" s="16"/>
      <c r="BE21" s="149"/>
    </row>
    <row r="22" spans="2:71" ht="12" customHeight="1">
      <c r="B22" s="16"/>
      <c r="D22" s="23" t="s">
        <v>33</v>
      </c>
      <c r="AR22" s="16"/>
      <c r="BE22" s="149"/>
    </row>
    <row r="23" spans="2:71" ht="16.5" customHeight="1">
      <c r="B23" s="16"/>
      <c r="E23" s="156" t="s">
        <v>1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6"/>
      <c r="BE23" s="149"/>
    </row>
    <row r="24" spans="2:71" ht="6.95" customHeight="1">
      <c r="B24" s="16"/>
      <c r="AR24" s="16"/>
      <c r="BE24" s="14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49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57">
        <f>ROUND(AG94,2)</f>
        <v>0</v>
      </c>
      <c r="AL26" s="158"/>
      <c r="AM26" s="158"/>
      <c r="AN26" s="158"/>
      <c r="AO26" s="158"/>
      <c r="AR26" s="28"/>
      <c r="BE26" s="149"/>
    </row>
    <row r="27" spans="2:71" s="1" customFormat="1" ht="6.95" customHeight="1">
      <c r="B27" s="28"/>
      <c r="AR27" s="28"/>
      <c r="BE27" s="149"/>
    </row>
    <row r="28" spans="2:71" s="1" customFormat="1" ht="12.75">
      <c r="B28" s="28"/>
      <c r="L28" s="159" t="s">
        <v>35</v>
      </c>
      <c r="M28" s="159"/>
      <c r="N28" s="159"/>
      <c r="O28" s="159"/>
      <c r="P28" s="159"/>
      <c r="W28" s="159" t="s">
        <v>36</v>
      </c>
      <c r="X28" s="159"/>
      <c r="Y28" s="159"/>
      <c r="Z28" s="159"/>
      <c r="AA28" s="159"/>
      <c r="AB28" s="159"/>
      <c r="AC28" s="159"/>
      <c r="AD28" s="159"/>
      <c r="AE28" s="159"/>
      <c r="AK28" s="159" t="s">
        <v>37</v>
      </c>
      <c r="AL28" s="159"/>
      <c r="AM28" s="159"/>
      <c r="AN28" s="159"/>
      <c r="AO28" s="159"/>
      <c r="AR28" s="28"/>
      <c r="BE28" s="149"/>
    </row>
    <row r="29" spans="2:71" s="2" customFormat="1" ht="14.45" customHeight="1">
      <c r="B29" s="32"/>
      <c r="D29" s="23" t="s">
        <v>38</v>
      </c>
      <c r="F29" s="23" t="s">
        <v>39</v>
      </c>
      <c r="L29" s="162">
        <v>0.21</v>
      </c>
      <c r="M29" s="161"/>
      <c r="N29" s="161"/>
      <c r="O29" s="161"/>
      <c r="P29" s="161"/>
      <c r="W29" s="160">
        <f>ROUND(AZ94, 2)</f>
        <v>0</v>
      </c>
      <c r="X29" s="161"/>
      <c r="Y29" s="161"/>
      <c r="Z29" s="161"/>
      <c r="AA29" s="161"/>
      <c r="AB29" s="161"/>
      <c r="AC29" s="161"/>
      <c r="AD29" s="161"/>
      <c r="AE29" s="161"/>
      <c r="AK29" s="160">
        <f>ROUND(AV94, 2)</f>
        <v>0</v>
      </c>
      <c r="AL29" s="161"/>
      <c r="AM29" s="161"/>
      <c r="AN29" s="161"/>
      <c r="AO29" s="161"/>
      <c r="AR29" s="32"/>
      <c r="BE29" s="150"/>
    </row>
    <row r="30" spans="2:71" s="2" customFormat="1" ht="14.45" customHeight="1">
      <c r="B30" s="32"/>
      <c r="F30" s="23" t="s">
        <v>40</v>
      </c>
      <c r="L30" s="162">
        <v>0.15</v>
      </c>
      <c r="M30" s="161"/>
      <c r="N30" s="161"/>
      <c r="O30" s="161"/>
      <c r="P30" s="161"/>
      <c r="W30" s="160">
        <f>ROUND(BA94,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0">
        <f>ROUND(AW94, 2)</f>
        <v>0</v>
      </c>
      <c r="AL30" s="161"/>
      <c r="AM30" s="161"/>
      <c r="AN30" s="161"/>
      <c r="AO30" s="161"/>
      <c r="AR30" s="32"/>
      <c r="BE30" s="150"/>
    </row>
    <row r="31" spans="2:71" s="2" customFormat="1" ht="14.45" hidden="1" customHeight="1">
      <c r="B31" s="32"/>
      <c r="F31" s="23" t="s">
        <v>41</v>
      </c>
      <c r="L31" s="162">
        <v>0.21</v>
      </c>
      <c r="M31" s="161"/>
      <c r="N31" s="161"/>
      <c r="O31" s="161"/>
      <c r="P31" s="161"/>
      <c r="W31" s="160">
        <f>ROUND(BB94,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0">
        <v>0</v>
      </c>
      <c r="AL31" s="161"/>
      <c r="AM31" s="161"/>
      <c r="AN31" s="161"/>
      <c r="AO31" s="161"/>
      <c r="AR31" s="32"/>
      <c r="BE31" s="150"/>
    </row>
    <row r="32" spans="2:71" s="2" customFormat="1" ht="14.45" hidden="1" customHeight="1">
      <c r="B32" s="32"/>
      <c r="F32" s="23" t="s">
        <v>42</v>
      </c>
      <c r="L32" s="162">
        <v>0.15</v>
      </c>
      <c r="M32" s="161"/>
      <c r="N32" s="161"/>
      <c r="O32" s="161"/>
      <c r="P32" s="161"/>
      <c r="W32" s="160">
        <f>ROUND(BC94,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0">
        <v>0</v>
      </c>
      <c r="AL32" s="161"/>
      <c r="AM32" s="161"/>
      <c r="AN32" s="161"/>
      <c r="AO32" s="161"/>
      <c r="AR32" s="32"/>
      <c r="BE32" s="150"/>
    </row>
    <row r="33" spans="2:57" s="2" customFormat="1" ht="14.45" hidden="1" customHeight="1">
      <c r="B33" s="32"/>
      <c r="F33" s="23" t="s">
        <v>43</v>
      </c>
      <c r="L33" s="162">
        <v>0</v>
      </c>
      <c r="M33" s="161"/>
      <c r="N33" s="161"/>
      <c r="O33" s="161"/>
      <c r="P33" s="161"/>
      <c r="W33" s="160">
        <f>ROUND(BD94,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0">
        <v>0</v>
      </c>
      <c r="AL33" s="161"/>
      <c r="AM33" s="161"/>
      <c r="AN33" s="161"/>
      <c r="AO33" s="161"/>
      <c r="AR33" s="32"/>
      <c r="BE33" s="150"/>
    </row>
    <row r="34" spans="2:57" s="1" customFormat="1" ht="6.95" customHeight="1">
      <c r="B34" s="28"/>
      <c r="AR34" s="28"/>
      <c r="BE34" s="149"/>
    </row>
    <row r="35" spans="2:57" s="1" customFormat="1" ht="25.9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163" t="s">
        <v>46</v>
      </c>
      <c r="Y35" s="164"/>
      <c r="Z35" s="164"/>
      <c r="AA35" s="164"/>
      <c r="AB35" s="164"/>
      <c r="AC35" s="35"/>
      <c r="AD35" s="35"/>
      <c r="AE35" s="35"/>
      <c r="AF35" s="35"/>
      <c r="AG35" s="35"/>
      <c r="AH35" s="35"/>
      <c r="AI35" s="35"/>
      <c r="AJ35" s="35"/>
      <c r="AK35" s="165">
        <f>SUM(AK26:AK33)</f>
        <v>0</v>
      </c>
      <c r="AL35" s="164"/>
      <c r="AM35" s="164"/>
      <c r="AN35" s="164"/>
      <c r="AO35" s="166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183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12</v>
      </c>
      <c r="L84" s="3" t="str">
        <f>K5</f>
        <v>2024/03/V12</v>
      </c>
      <c r="AR84" s="44"/>
    </row>
    <row r="85" spans="1:91" s="4" customFormat="1" ht="36.950000000000003" customHeight="1">
      <c r="B85" s="45"/>
      <c r="C85" s="46" t="s">
        <v>15</v>
      </c>
      <c r="L85" s="167" t="str">
        <f>K6</f>
        <v>Dům s pečovatelskou službou v Praze Řepích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19</v>
      </c>
      <c r="L87" s="47" t="str">
        <f>IF(K8="","",K8)</f>
        <v xml:space="preserve"> </v>
      </c>
      <c r="AI87" s="23" t="s">
        <v>21</v>
      </c>
      <c r="AM87" s="169" t="str">
        <f>IF(AN8= "","",AN8)</f>
        <v>6. 5. 2024</v>
      </c>
      <c r="AN87" s="169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>MČ Praha 17</v>
      </c>
      <c r="AI89" s="23" t="s">
        <v>29</v>
      </c>
      <c r="AM89" s="170" t="str">
        <f>IF(E17="","",E17)</f>
        <v>Šumavaplan s.r.o.</v>
      </c>
      <c r="AN89" s="171"/>
      <c r="AO89" s="171"/>
      <c r="AP89" s="171"/>
      <c r="AR89" s="28"/>
      <c r="AS89" s="172" t="s">
        <v>53</v>
      </c>
      <c r="AT89" s="17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170" t="str">
        <f>IF(E20="","",E20)</f>
        <v xml:space="preserve"> </v>
      </c>
      <c r="AN90" s="171"/>
      <c r="AO90" s="171"/>
      <c r="AP90" s="171"/>
      <c r="AR90" s="28"/>
      <c r="AS90" s="174"/>
      <c r="AT90" s="175"/>
      <c r="BD90" s="52"/>
    </row>
    <row r="91" spans="1:91" s="1" customFormat="1" ht="10.9" customHeight="1">
      <c r="B91" s="28"/>
      <c r="AR91" s="28"/>
      <c r="AS91" s="174"/>
      <c r="AT91" s="175"/>
      <c r="BD91" s="52"/>
    </row>
    <row r="92" spans="1:91" s="1" customFormat="1" ht="29.25" customHeight="1">
      <c r="B92" s="28"/>
      <c r="C92" s="176" t="s">
        <v>54</v>
      </c>
      <c r="D92" s="177"/>
      <c r="E92" s="177"/>
      <c r="F92" s="177"/>
      <c r="G92" s="177"/>
      <c r="H92" s="53"/>
      <c r="I92" s="178" t="s">
        <v>55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9" t="s">
        <v>56</v>
      </c>
      <c r="AH92" s="177"/>
      <c r="AI92" s="177"/>
      <c r="AJ92" s="177"/>
      <c r="AK92" s="177"/>
      <c r="AL92" s="177"/>
      <c r="AM92" s="177"/>
      <c r="AN92" s="178" t="s">
        <v>57</v>
      </c>
      <c r="AO92" s="177"/>
      <c r="AP92" s="180"/>
      <c r="AQ92" s="54" t="s">
        <v>58</v>
      </c>
      <c r="AR92" s="28"/>
      <c r="AS92" s="55" t="s">
        <v>59</v>
      </c>
      <c r="AT92" s="56" t="s">
        <v>60</v>
      </c>
      <c r="AU92" s="56" t="s">
        <v>61</v>
      </c>
      <c r="AV92" s="56" t="s">
        <v>62</v>
      </c>
      <c r="AW92" s="56" t="s">
        <v>63</v>
      </c>
      <c r="AX92" s="56" t="s">
        <v>64</v>
      </c>
      <c r="AY92" s="56" t="s">
        <v>65</v>
      </c>
      <c r="AZ92" s="56" t="s">
        <v>66</v>
      </c>
      <c r="BA92" s="56" t="s">
        <v>67</v>
      </c>
      <c r="BB92" s="56" t="s">
        <v>68</v>
      </c>
      <c r="BC92" s="56" t="s">
        <v>69</v>
      </c>
      <c r="BD92" s="57" t="s">
        <v>70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71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72</v>
      </c>
      <c r="BT94" s="68" t="s">
        <v>73</v>
      </c>
      <c r="BU94" s="69" t="s">
        <v>74</v>
      </c>
      <c r="BV94" s="68" t="s">
        <v>75</v>
      </c>
      <c r="BW94" s="68" t="s">
        <v>5</v>
      </c>
      <c r="BX94" s="68" t="s">
        <v>76</v>
      </c>
      <c r="CL94" s="68" t="s">
        <v>1</v>
      </c>
    </row>
    <row r="95" spans="1:91" s="6" customFormat="1" ht="16.5" customHeight="1">
      <c r="A95" s="70" t="s">
        <v>77</v>
      </c>
      <c r="B95" s="71"/>
      <c r="C95" s="72"/>
      <c r="D95" s="183" t="s">
        <v>78</v>
      </c>
      <c r="E95" s="183"/>
      <c r="F95" s="183"/>
      <c r="G95" s="183"/>
      <c r="H95" s="183"/>
      <c r="I95" s="73"/>
      <c r="J95" s="183" t="s">
        <v>79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1">
        <f>'ZL02.05 - Technologie prá...'!J30</f>
        <v>0</v>
      </c>
      <c r="AH95" s="182"/>
      <c r="AI95" s="182"/>
      <c r="AJ95" s="182"/>
      <c r="AK95" s="182"/>
      <c r="AL95" s="182"/>
      <c r="AM95" s="182"/>
      <c r="AN95" s="181">
        <f>SUM(AG95,AT95)</f>
        <v>0</v>
      </c>
      <c r="AO95" s="182"/>
      <c r="AP95" s="182"/>
      <c r="AQ95" s="74" t="s">
        <v>80</v>
      </c>
      <c r="AR95" s="71"/>
      <c r="AS95" s="75">
        <v>0</v>
      </c>
      <c r="AT95" s="76">
        <f>ROUND(SUM(AV95:AW95),2)</f>
        <v>0</v>
      </c>
      <c r="AU95" s="77">
        <f>'ZL02.05 - Technologie prá...'!P119</f>
        <v>0</v>
      </c>
      <c r="AV95" s="76">
        <f>'ZL02.05 - Technologie prá...'!J33</f>
        <v>0</v>
      </c>
      <c r="AW95" s="76">
        <f>'ZL02.05 - Technologie prá...'!J34</f>
        <v>0</v>
      </c>
      <c r="AX95" s="76">
        <f>'ZL02.05 - Technologie prá...'!J35</f>
        <v>0</v>
      </c>
      <c r="AY95" s="76">
        <f>'ZL02.05 - Technologie prá...'!J36</f>
        <v>0</v>
      </c>
      <c r="AZ95" s="76">
        <f>'ZL02.05 - Technologie prá...'!F33</f>
        <v>0</v>
      </c>
      <c r="BA95" s="76">
        <f>'ZL02.05 - Technologie prá...'!F34</f>
        <v>0</v>
      </c>
      <c r="BB95" s="76">
        <f>'ZL02.05 - Technologie prá...'!F35</f>
        <v>0</v>
      </c>
      <c r="BC95" s="76">
        <f>'ZL02.05 - Technologie prá...'!F36</f>
        <v>0</v>
      </c>
      <c r="BD95" s="78">
        <f>'ZL02.05 - Technologie prá...'!F37</f>
        <v>0</v>
      </c>
      <c r="BT95" s="79" t="s">
        <v>81</v>
      </c>
      <c r="BV95" s="79" t="s">
        <v>75</v>
      </c>
      <c r="BW95" s="79" t="s">
        <v>82</v>
      </c>
      <c r="BX95" s="79" t="s">
        <v>5</v>
      </c>
      <c r="CL95" s="79" t="s">
        <v>1</v>
      </c>
      <c r="CM95" s="79" t="s">
        <v>83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fnMmmqx4EXwkhl727JJVRYLYZ3mtr34MfzqlCgWIoygreZxaDavnsxJCZuzhyzgFfq14Furb7IqZsOP8IUofkA==" saltValue="Csst43sMluDu9iM/gwWC5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ZL02.05 - Technologie pr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1"/>
  <sheetViews>
    <sheetView showGridLines="0" topLeftCell="A92" workbookViewId="0">
      <selection activeCell="F122" sqref="F12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184</v>
      </c>
      <c r="L4" s="16"/>
      <c r="M4" s="80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186" t="str">
        <f>'Rekapitulace stavby'!K6</f>
        <v>Dům s pečovatelskou službou v Praze Řepích</v>
      </c>
      <c r="F7" s="187"/>
      <c r="G7" s="187"/>
      <c r="H7" s="187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67" t="s">
        <v>85</v>
      </c>
      <c r="F9" s="188"/>
      <c r="G9" s="188"/>
      <c r="H9" s="188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48" t="str">
        <f>'Rekapitulace stavby'!AN8</f>
        <v>6. 5. 2024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>MČ Praha 17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89" t="str">
        <f>'Rekapitulace stavby'!E14</f>
        <v>Vyplň údaj</v>
      </c>
      <c r="F18" s="151"/>
      <c r="G18" s="151"/>
      <c r="H18" s="151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>Šumavaplan s.r.o.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1"/>
      <c r="E27" s="156" t="s">
        <v>1</v>
      </c>
      <c r="F27" s="156"/>
      <c r="G27" s="156"/>
      <c r="H27" s="156"/>
      <c r="L27" s="81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2" t="s">
        <v>34</v>
      </c>
      <c r="J30" s="62">
        <f>ROUND(J119,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1" t="s">
        <v>38</v>
      </c>
      <c r="E33" s="23" t="s">
        <v>39</v>
      </c>
      <c r="F33" s="83">
        <f>ROUND((SUM(BE119:BE140)),  2)</f>
        <v>0</v>
      </c>
      <c r="I33" s="84">
        <v>0.21</v>
      </c>
      <c r="J33" s="83">
        <f>ROUND(((SUM(BE119:BE140))*I33),  2)</f>
        <v>0</v>
      </c>
      <c r="L33" s="28"/>
    </row>
    <row r="34" spans="2:12" s="1" customFormat="1" ht="14.45" customHeight="1">
      <c r="B34" s="28"/>
      <c r="E34" s="23" t="s">
        <v>40</v>
      </c>
      <c r="F34" s="83">
        <f>ROUND((SUM(BF119:BF140)),  2)</f>
        <v>0</v>
      </c>
      <c r="I34" s="84">
        <v>0.15</v>
      </c>
      <c r="J34" s="83">
        <f>ROUND(((SUM(BF119:BF140))*I34),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3">
        <f>ROUND((SUM(BG119:BG140)),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3">
        <f>ROUND((SUM(BH119:BH140)),  2)</f>
        <v>0</v>
      </c>
      <c r="I36" s="84">
        <v>0.15</v>
      </c>
      <c r="J36" s="83">
        <f>0</f>
        <v>0</v>
      </c>
      <c r="L36" s="28"/>
    </row>
    <row r="37" spans="2:12" s="1" customFormat="1" ht="14.45" hidden="1" customHeight="1">
      <c r="B37" s="28"/>
      <c r="E37" s="23" t="s">
        <v>43</v>
      </c>
      <c r="F37" s="83">
        <f>ROUND((SUM(BI119:BI140)),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44</v>
      </c>
      <c r="E39" s="53"/>
      <c r="F39" s="53"/>
      <c r="G39" s="87" t="s">
        <v>45</v>
      </c>
      <c r="H39" s="88" t="s">
        <v>46</v>
      </c>
      <c r="I39" s="53"/>
      <c r="J39" s="89">
        <f>SUM(J30:J37)</f>
        <v>0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49</v>
      </c>
      <c r="E61" s="30"/>
      <c r="F61" s="91" t="s">
        <v>50</v>
      </c>
      <c r="G61" s="39" t="s">
        <v>49</v>
      </c>
      <c r="H61" s="30"/>
      <c r="I61" s="30"/>
      <c r="J61" s="92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49</v>
      </c>
      <c r="E76" s="30"/>
      <c r="F76" s="91" t="s">
        <v>50</v>
      </c>
      <c r="G76" s="39" t="s">
        <v>49</v>
      </c>
      <c r="H76" s="30"/>
      <c r="I76" s="30"/>
      <c r="J76" s="9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186" t="str">
        <f>E7</f>
        <v>Dům s pečovatelskou službou v Praze Řepích</v>
      </c>
      <c r="F85" s="187"/>
      <c r="G85" s="187"/>
      <c r="H85" s="187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67" t="str">
        <f>E9</f>
        <v>ZL02.05 - Technologie prádelny</v>
      </c>
      <c r="F87" s="188"/>
      <c r="G87" s="188"/>
      <c r="H87" s="18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8" t="str">
        <f>IF(J12="","",J12)</f>
        <v>6. 5. 2024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>MČ Praha 17</v>
      </c>
      <c r="I91" s="23" t="s">
        <v>29</v>
      </c>
      <c r="J91" s="26" t="str">
        <f>E21</f>
        <v>Šumavaplan s.r.o.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86</v>
      </c>
      <c r="D94" s="85"/>
      <c r="E94" s="85"/>
      <c r="F94" s="85"/>
      <c r="G94" s="85"/>
      <c r="H94" s="85"/>
      <c r="I94" s="85"/>
      <c r="J94" s="94" t="s">
        <v>87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5" t="s">
        <v>88</v>
      </c>
      <c r="J96" s="62">
        <f>J119</f>
        <v>0</v>
      </c>
      <c r="L96" s="28"/>
      <c r="AU96" s="13" t="s">
        <v>89</v>
      </c>
    </row>
    <row r="97" spans="2:12" s="8" customFormat="1" ht="24.95" customHeight="1">
      <c r="B97" s="96"/>
      <c r="D97" s="97" t="s">
        <v>90</v>
      </c>
      <c r="E97" s="98"/>
      <c r="F97" s="98"/>
      <c r="G97" s="98"/>
      <c r="H97" s="98"/>
      <c r="I97" s="98"/>
      <c r="J97" s="99">
        <f>J120</f>
        <v>0</v>
      </c>
      <c r="L97" s="96"/>
    </row>
    <row r="98" spans="2:12" s="9" customFormat="1" ht="19.899999999999999" customHeight="1">
      <c r="B98" s="100"/>
      <c r="D98" s="101" t="s">
        <v>91</v>
      </c>
      <c r="E98" s="102"/>
      <c r="F98" s="102"/>
      <c r="G98" s="102"/>
      <c r="H98" s="102"/>
      <c r="I98" s="102"/>
      <c r="J98" s="103">
        <f>J121</f>
        <v>0</v>
      </c>
      <c r="L98" s="100"/>
    </row>
    <row r="99" spans="2:12" s="8" customFormat="1" ht="24.95" customHeight="1">
      <c r="B99" s="96"/>
      <c r="D99" s="97" t="s">
        <v>92</v>
      </c>
      <c r="E99" s="98"/>
      <c r="F99" s="98"/>
      <c r="G99" s="98"/>
      <c r="H99" s="98"/>
      <c r="I99" s="98"/>
      <c r="J99" s="99">
        <f>J136</f>
        <v>0</v>
      </c>
      <c r="L99" s="96"/>
    </row>
    <row r="100" spans="2:12" s="1" customFormat="1" ht="21.75" customHeight="1">
      <c r="B100" s="28"/>
      <c r="L100" s="28"/>
    </row>
    <row r="101" spans="2:12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28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28"/>
    </row>
    <row r="106" spans="2:12" s="1" customFormat="1" ht="24.95" customHeight="1">
      <c r="B106" s="28"/>
      <c r="C106" s="17" t="s">
        <v>186</v>
      </c>
      <c r="L106" s="28"/>
    </row>
    <row r="107" spans="2:12" s="1" customFormat="1" ht="6.95" customHeight="1">
      <c r="B107" s="28"/>
      <c r="L107" s="28"/>
    </row>
    <row r="108" spans="2:12" s="1" customFormat="1" ht="12" customHeight="1">
      <c r="B108" s="28"/>
      <c r="C108" s="23" t="s">
        <v>15</v>
      </c>
      <c r="L108" s="28"/>
    </row>
    <row r="109" spans="2:12" s="1" customFormat="1" ht="16.5" customHeight="1">
      <c r="B109" s="28"/>
      <c r="E109" s="186" t="str">
        <f>E7</f>
        <v>Dům s pečovatelskou službou v Praze Řepích</v>
      </c>
      <c r="F109" s="187"/>
      <c r="G109" s="187"/>
      <c r="H109" s="187"/>
      <c r="L109" s="28"/>
    </row>
    <row r="110" spans="2:12" s="1" customFormat="1" ht="12" customHeight="1">
      <c r="B110" s="28"/>
      <c r="C110" s="23" t="s">
        <v>84</v>
      </c>
      <c r="L110" s="28"/>
    </row>
    <row r="111" spans="2:12" s="1" customFormat="1" ht="16.5" customHeight="1">
      <c r="B111" s="28"/>
      <c r="E111" s="167" t="str">
        <f>E9</f>
        <v>ZL02.05 - Technologie prádelny</v>
      </c>
      <c r="F111" s="188"/>
      <c r="G111" s="188"/>
      <c r="H111" s="188"/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3" t="s">
        <v>19</v>
      </c>
      <c r="F113" s="21" t="str">
        <f>F12</f>
        <v xml:space="preserve"> </v>
      </c>
      <c r="I113" s="23" t="s">
        <v>21</v>
      </c>
      <c r="J113" s="48" t="str">
        <f>IF(J12="","",J12)</f>
        <v>6. 5. 2024</v>
      </c>
      <c r="L113" s="28"/>
    </row>
    <row r="114" spans="2:65" s="1" customFormat="1" ht="6.95" customHeight="1">
      <c r="B114" s="28"/>
      <c r="L114" s="28"/>
    </row>
    <row r="115" spans="2:65" s="1" customFormat="1" ht="15.2" customHeight="1">
      <c r="B115" s="28"/>
      <c r="C115" s="23" t="s">
        <v>23</v>
      </c>
      <c r="F115" s="21" t="str">
        <f>E15</f>
        <v>MČ Praha 17</v>
      </c>
      <c r="I115" s="23" t="s">
        <v>29</v>
      </c>
      <c r="J115" s="26" t="str">
        <f>E21</f>
        <v>Šumavaplan s.r.o.</v>
      </c>
      <c r="L115" s="28"/>
    </row>
    <row r="116" spans="2:65" s="1" customFormat="1" ht="15.2" customHeight="1">
      <c r="B116" s="28"/>
      <c r="C116" s="23" t="s">
        <v>27</v>
      </c>
      <c r="F116" s="21" t="str">
        <f>IF(E18="","",E18)</f>
        <v>Vyplň údaj</v>
      </c>
      <c r="I116" s="23" t="s">
        <v>32</v>
      </c>
      <c r="J116" s="26" t="str">
        <f>E24</f>
        <v xml:space="preserve"> </v>
      </c>
      <c r="L116" s="28"/>
    </row>
    <row r="117" spans="2:65" s="1" customFormat="1" ht="10.35" customHeight="1">
      <c r="B117" s="28"/>
      <c r="L117" s="28"/>
    </row>
    <row r="118" spans="2:65" s="10" customFormat="1" ht="29.25" customHeight="1">
      <c r="B118" s="104"/>
      <c r="C118" s="105" t="s">
        <v>93</v>
      </c>
      <c r="D118" s="106" t="s">
        <v>58</v>
      </c>
      <c r="E118" s="106" t="s">
        <v>54</v>
      </c>
      <c r="F118" s="106" t="s">
        <v>55</v>
      </c>
      <c r="G118" s="106" t="s">
        <v>94</v>
      </c>
      <c r="H118" s="106" t="s">
        <v>95</v>
      </c>
      <c r="I118" s="106" t="s">
        <v>96</v>
      </c>
      <c r="J118" s="107" t="s">
        <v>87</v>
      </c>
      <c r="K118" s="108" t="s">
        <v>97</v>
      </c>
      <c r="L118" s="104"/>
      <c r="M118" s="55" t="s">
        <v>1</v>
      </c>
      <c r="N118" s="56" t="s">
        <v>38</v>
      </c>
      <c r="O118" s="56" t="s">
        <v>98</v>
      </c>
      <c r="P118" s="56" t="s">
        <v>99</v>
      </c>
      <c r="Q118" s="56" t="s">
        <v>100</v>
      </c>
      <c r="R118" s="56" t="s">
        <v>101</v>
      </c>
      <c r="S118" s="56" t="s">
        <v>102</v>
      </c>
      <c r="T118" s="57" t="s">
        <v>103</v>
      </c>
    </row>
    <row r="119" spans="2:65" s="1" customFormat="1" ht="22.9" customHeight="1">
      <c r="B119" s="28"/>
      <c r="C119" s="60" t="s">
        <v>104</v>
      </c>
      <c r="J119" s="109">
        <f>BK119</f>
        <v>0</v>
      </c>
      <c r="L119" s="28"/>
      <c r="M119" s="58"/>
      <c r="N119" s="49"/>
      <c r="O119" s="49"/>
      <c r="P119" s="110">
        <f>P120+P136</f>
        <v>0</v>
      </c>
      <c r="Q119" s="49"/>
      <c r="R119" s="110">
        <f>R120+R136</f>
        <v>0</v>
      </c>
      <c r="S119" s="49"/>
      <c r="T119" s="111">
        <f>T120+T136</f>
        <v>0</v>
      </c>
      <c r="AT119" s="13" t="s">
        <v>72</v>
      </c>
      <c r="AU119" s="13" t="s">
        <v>89</v>
      </c>
      <c r="BK119" s="112">
        <f>BK120+BK136</f>
        <v>0</v>
      </c>
    </row>
    <row r="120" spans="2:65" s="11" customFormat="1" ht="25.9" customHeight="1">
      <c r="B120" s="113"/>
      <c r="D120" s="114" t="s">
        <v>72</v>
      </c>
      <c r="E120" s="115" t="s">
        <v>105</v>
      </c>
      <c r="F120" s="115" t="s">
        <v>105</v>
      </c>
      <c r="I120" s="116"/>
      <c r="J120" s="117">
        <f>BK120</f>
        <v>0</v>
      </c>
      <c r="L120" s="113"/>
      <c r="M120" s="118"/>
      <c r="P120" s="119">
        <f>P121</f>
        <v>0</v>
      </c>
      <c r="R120" s="119">
        <f>R121</f>
        <v>0</v>
      </c>
      <c r="T120" s="120">
        <f>T121</f>
        <v>0</v>
      </c>
      <c r="AR120" s="114" t="s">
        <v>106</v>
      </c>
      <c r="AT120" s="121" t="s">
        <v>72</v>
      </c>
      <c r="AU120" s="121" t="s">
        <v>73</v>
      </c>
      <c r="AY120" s="114" t="s">
        <v>107</v>
      </c>
      <c r="BK120" s="122">
        <f>BK121</f>
        <v>0</v>
      </c>
    </row>
    <row r="121" spans="2:65" s="11" customFormat="1" ht="22.9" customHeight="1">
      <c r="B121" s="113"/>
      <c r="D121" s="114" t="s">
        <v>72</v>
      </c>
      <c r="E121" s="123" t="s">
        <v>108</v>
      </c>
      <c r="F121" s="123" t="s">
        <v>109</v>
      </c>
      <c r="I121" s="116"/>
      <c r="J121" s="124">
        <f>BK121</f>
        <v>0</v>
      </c>
      <c r="L121" s="113"/>
      <c r="M121" s="118"/>
      <c r="P121" s="119">
        <f>SUM(P122:P135)</f>
        <v>0</v>
      </c>
      <c r="R121" s="119">
        <f>SUM(R122:R135)</f>
        <v>0</v>
      </c>
      <c r="T121" s="120">
        <f>SUM(T122:T135)</f>
        <v>0</v>
      </c>
      <c r="AR121" s="114" t="s">
        <v>106</v>
      </c>
      <c r="AT121" s="121" t="s">
        <v>72</v>
      </c>
      <c r="AU121" s="121" t="s">
        <v>81</v>
      </c>
      <c r="AY121" s="114" t="s">
        <v>107</v>
      </c>
      <c r="BK121" s="122">
        <f>SUM(BK122:BK135)</f>
        <v>0</v>
      </c>
    </row>
    <row r="122" spans="2:65" s="1" customFormat="1" ht="24.2" customHeight="1">
      <c r="B122" s="28"/>
      <c r="C122" s="125" t="s">
        <v>81</v>
      </c>
      <c r="D122" s="125" t="s">
        <v>110</v>
      </c>
      <c r="E122" s="126" t="s">
        <v>111</v>
      </c>
      <c r="F122" s="127" t="s">
        <v>112</v>
      </c>
      <c r="G122" s="128" t="s">
        <v>113</v>
      </c>
      <c r="H122" s="129">
        <v>1</v>
      </c>
      <c r="I122" s="130"/>
      <c r="J122" s="131">
        <f t="shared" ref="J122:J135" si="0">ROUND(I122*H122,2)</f>
        <v>0</v>
      </c>
      <c r="K122" s="132"/>
      <c r="L122" s="28"/>
      <c r="M122" s="133" t="s">
        <v>1</v>
      </c>
      <c r="N122" s="134" t="s">
        <v>39</v>
      </c>
      <c r="P122" s="135">
        <f t="shared" ref="P122:P135" si="1">O122*H122</f>
        <v>0</v>
      </c>
      <c r="Q122" s="135">
        <v>0</v>
      </c>
      <c r="R122" s="135">
        <f t="shared" ref="R122:R135" si="2">Q122*H122</f>
        <v>0</v>
      </c>
      <c r="S122" s="135">
        <v>0</v>
      </c>
      <c r="T122" s="136">
        <f t="shared" ref="T122:T135" si="3">S122*H122</f>
        <v>0</v>
      </c>
      <c r="AR122" s="137" t="s">
        <v>114</v>
      </c>
      <c r="AT122" s="137" t="s">
        <v>110</v>
      </c>
      <c r="AU122" s="137" t="s">
        <v>83</v>
      </c>
      <c r="AY122" s="13" t="s">
        <v>107</v>
      </c>
      <c r="BE122" s="138">
        <f t="shared" ref="BE122:BE135" si="4">IF(N122="základní",J122,0)</f>
        <v>0</v>
      </c>
      <c r="BF122" s="138">
        <f t="shared" ref="BF122:BF135" si="5">IF(N122="snížená",J122,0)</f>
        <v>0</v>
      </c>
      <c r="BG122" s="138">
        <f t="shared" ref="BG122:BG135" si="6">IF(N122="zákl. přenesená",J122,0)</f>
        <v>0</v>
      </c>
      <c r="BH122" s="138">
        <f t="shared" ref="BH122:BH135" si="7">IF(N122="sníž. přenesená",J122,0)</f>
        <v>0</v>
      </c>
      <c r="BI122" s="138">
        <f t="shared" ref="BI122:BI135" si="8">IF(N122="nulová",J122,0)</f>
        <v>0</v>
      </c>
      <c r="BJ122" s="13" t="s">
        <v>81</v>
      </c>
      <c r="BK122" s="138">
        <f t="shared" ref="BK122:BK135" si="9">ROUND(I122*H122,2)</f>
        <v>0</v>
      </c>
      <c r="BL122" s="13" t="s">
        <v>114</v>
      </c>
      <c r="BM122" s="137" t="s">
        <v>115</v>
      </c>
    </row>
    <row r="123" spans="2:65" s="1" customFormat="1" ht="24.2" customHeight="1">
      <c r="B123" s="28"/>
      <c r="C123" s="125" t="s">
        <v>83</v>
      </c>
      <c r="D123" s="125" t="s">
        <v>110</v>
      </c>
      <c r="E123" s="126" t="s">
        <v>116</v>
      </c>
      <c r="F123" s="127" t="s">
        <v>117</v>
      </c>
      <c r="G123" s="128" t="s">
        <v>113</v>
      </c>
      <c r="H123" s="129">
        <v>3</v>
      </c>
      <c r="I123" s="130"/>
      <c r="J123" s="131">
        <f t="shared" si="0"/>
        <v>0</v>
      </c>
      <c r="K123" s="132"/>
      <c r="L123" s="28"/>
      <c r="M123" s="133" t="s">
        <v>1</v>
      </c>
      <c r="N123" s="134" t="s">
        <v>39</v>
      </c>
      <c r="P123" s="135">
        <f t="shared" si="1"/>
        <v>0</v>
      </c>
      <c r="Q123" s="135">
        <v>0</v>
      </c>
      <c r="R123" s="135">
        <f t="shared" si="2"/>
        <v>0</v>
      </c>
      <c r="S123" s="135">
        <v>0</v>
      </c>
      <c r="T123" s="136">
        <f t="shared" si="3"/>
        <v>0</v>
      </c>
      <c r="AR123" s="137" t="s">
        <v>114</v>
      </c>
      <c r="AT123" s="137" t="s">
        <v>110</v>
      </c>
      <c r="AU123" s="137" t="s">
        <v>83</v>
      </c>
      <c r="AY123" s="13" t="s">
        <v>107</v>
      </c>
      <c r="BE123" s="138">
        <f t="shared" si="4"/>
        <v>0</v>
      </c>
      <c r="BF123" s="138">
        <f t="shared" si="5"/>
        <v>0</v>
      </c>
      <c r="BG123" s="138">
        <f t="shared" si="6"/>
        <v>0</v>
      </c>
      <c r="BH123" s="138">
        <f t="shared" si="7"/>
        <v>0</v>
      </c>
      <c r="BI123" s="138">
        <f t="shared" si="8"/>
        <v>0</v>
      </c>
      <c r="BJ123" s="13" t="s">
        <v>81</v>
      </c>
      <c r="BK123" s="138">
        <f t="shared" si="9"/>
        <v>0</v>
      </c>
      <c r="BL123" s="13" t="s">
        <v>114</v>
      </c>
      <c r="BM123" s="137" t="s">
        <v>118</v>
      </c>
    </row>
    <row r="124" spans="2:65" s="1" customFormat="1" ht="24.2" customHeight="1">
      <c r="B124" s="28"/>
      <c r="C124" s="125" t="s">
        <v>106</v>
      </c>
      <c r="D124" s="125" t="s">
        <v>110</v>
      </c>
      <c r="E124" s="126" t="s">
        <v>119</v>
      </c>
      <c r="F124" s="127" t="s">
        <v>120</v>
      </c>
      <c r="G124" s="128" t="s">
        <v>113</v>
      </c>
      <c r="H124" s="129">
        <v>1</v>
      </c>
      <c r="I124" s="130"/>
      <c r="J124" s="131">
        <f t="shared" si="0"/>
        <v>0</v>
      </c>
      <c r="K124" s="132"/>
      <c r="L124" s="28"/>
      <c r="M124" s="133" t="s">
        <v>1</v>
      </c>
      <c r="N124" s="134" t="s">
        <v>39</v>
      </c>
      <c r="P124" s="135">
        <f t="shared" si="1"/>
        <v>0</v>
      </c>
      <c r="Q124" s="135">
        <v>0</v>
      </c>
      <c r="R124" s="135">
        <f t="shared" si="2"/>
        <v>0</v>
      </c>
      <c r="S124" s="135">
        <v>0</v>
      </c>
      <c r="T124" s="136">
        <f t="shared" si="3"/>
        <v>0</v>
      </c>
      <c r="AR124" s="137" t="s">
        <v>114</v>
      </c>
      <c r="AT124" s="137" t="s">
        <v>110</v>
      </c>
      <c r="AU124" s="137" t="s">
        <v>83</v>
      </c>
      <c r="AY124" s="13" t="s">
        <v>107</v>
      </c>
      <c r="BE124" s="138">
        <f t="shared" si="4"/>
        <v>0</v>
      </c>
      <c r="BF124" s="138">
        <f t="shared" si="5"/>
        <v>0</v>
      </c>
      <c r="BG124" s="138">
        <f t="shared" si="6"/>
        <v>0</v>
      </c>
      <c r="BH124" s="138">
        <f t="shared" si="7"/>
        <v>0</v>
      </c>
      <c r="BI124" s="138">
        <f t="shared" si="8"/>
        <v>0</v>
      </c>
      <c r="BJ124" s="13" t="s">
        <v>81</v>
      </c>
      <c r="BK124" s="138">
        <f t="shared" si="9"/>
        <v>0</v>
      </c>
      <c r="BL124" s="13" t="s">
        <v>114</v>
      </c>
      <c r="BM124" s="137" t="s">
        <v>121</v>
      </c>
    </row>
    <row r="125" spans="2:65" s="1" customFormat="1" ht="24.2" customHeight="1">
      <c r="B125" s="28"/>
      <c r="C125" s="125" t="s">
        <v>122</v>
      </c>
      <c r="D125" s="125" t="s">
        <v>110</v>
      </c>
      <c r="E125" s="126" t="s">
        <v>123</v>
      </c>
      <c r="F125" s="127" t="s">
        <v>124</v>
      </c>
      <c r="G125" s="128" t="s">
        <v>113</v>
      </c>
      <c r="H125" s="129">
        <v>1</v>
      </c>
      <c r="I125" s="130"/>
      <c r="J125" s="131">
        <f t="shared" si="0"/>
        <v>0</v>
      </c>
      <c r="K125" s="132"/>
      <c r="L125" s="28"/>
      <c r="M125" s="133" t="s">
        <v>1</v>
      </c>
      <c r="N125" s="134" t="s">
        <v>39</v>
      </c>
      <c r="P125" s="135">
        <f t="shared" si="1"/>
        <v>0</v>
      </c>
      <c r="Q125" s="135">
        <v>0</v>
      </c>
      <c r="R125" s="135">
        <f t="shared" si="2"/>
        <v>0</v>
      </c>
      <c r="S125" s="135">
        <v>0</v>
      </c>
      <c r="T125" s="136">
        <f t="shared" si="3"/>
        <v>0</v>
      </c>
      <c r="AR125" s="137" t="s">
        <v>114</v>
      </c>
      <c r="AT125" s="137" t="s">
        <v>110</v>
      </c>
      <c r="AU125" s="137" t="s">
        <v>83</v>
      </c>
      <c r="AY125" s="13" t="s">
        <v>107</v>
      </c>
      <c r="BE125" s="138">
        <f t="shared" si="4"/>
        <v>0</v>
      </c>
      <c r="BF125" s="138">
        <f t="shared" si="5"/>
        <v>0</v>
      </c>
      <c r="BG125" s="138">
        <f t="shared" si="6"/>
        <v>0</v>
      </c>
      <c r="BH125" s="138">
        <f t="shared" si="7"/>
        <v>0</v>
      </c>
      <c r="BI125" s="138">
        <f t="shared" si="8"/>
        <v>0</v>
      </c>
      <c r="BJ125" s="13" t="s">
        <v>81</v>
      </c>
      <c r="BK125" s="138">
        <f t="shared" si="9"/>
        <v>0</v>
      </c>
      <c r="BL125" s="13" t="s">
        <v>114</v>
      </c>
      <c r="BM125" s="137" t="s">
        <v>125</v>
      </c>
    </row>
    <row r="126" spans="2:65" s="1" customFormat="1" ht="24.2" customHeight="1">
      <c r="B126" s="28"/>
      <c r="C126" s="125" t="s">
        <v>126</v>
      </c>
      <c r="D126" s="125" t="s">
        <v>110</v>
      </c>
      <c r="E126" s="126" t="s">
        <v>127</v>
      </c>
      <c r="F126" s="127" t="s">
        <v>128</v>
      </c>
      <c r="G126" s="128" t="s">
        <v>113</v>
      </c>
      <c r="H126" s="129">
        <v>3</v>
      </c>
      <c r="I126" s="130"/>
      <c r="J126" s="131">
        <f t="shared" si="0"/>
        <v>0</v>
      </c>
      <c r="K126" s="132"/>
      <c r="L126" s="28"/>
      <c r="M126" s="133" t="s">
        <v>1</v>
      </c>
      <c r="N126" s="134" t="s">
        <v>39</v>
      </c>
      <c r="P126" s="135">
        <f t="shared" si="1"/>
        <v>0</v>
      </c>
      <c r="Q126" s="135">
        <v>0</v>
      </c>
      <c r="R126" s="135">
        <f t="shared" si="2"/>
        <v>0</v>
      </c>
      <c r="S126" s="135">
        <v>0</v>
      </c>
      <c r="T126" s="136">
        <f t="shared" si="3"/>
        <v>0</v>
      </c>
      <c r="AR126" s="137" t="s">
        <v>114</v>
      </c>
      <c r="AT126" s="137" t="s">
        <v>110</v>
      </c>
      <c r="AU126" s="137" t="s">
        <v>83</v>
      </c>
      <c r="AY126" s="13" t="s">
        <v>107</v>
      </c>
      <c r="BE126" s="138">
        <f t="shared" si="4"/>
        <v>0</v>
      </c>
      <c r="BF126" s="138">
        <f t="shared" si="5"/>
        <v>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3" t="s">
        <v>81</v>
      </c>
      <c r="BK126" s="138">
        <f t="shared" si="9"/>
        <v>0</v>
      </c>
      <c r="BL126" s="13" t="s">
        <v>114</v>
      </c>
      <c r="BM126" s="137" t="s">
        <v>129</v>
      </c>
    </row>
    <row r="127" spans="2:65" s="1" customFormat="1" ht="24.2" customHeight="1">
      <c r="B127" s="28"/>
      <c r="C127" s="125" t="s">
        <v>130</v>
      </c>
      <c r="D127" s="125" t="s">
        <v>110</v>
      </c>
      <c r="E127" s="126" t="s">
        <v>131</v>
      </c>
      <c r="F127" s="127" t="s">
        <v>132</v>
      </c>
      <c r="G127" s="128" t="s">
        <v>113</v>
      </c>
      <c r="H127" s="129">
        <v>1</v>
      </c>
      <c r="I127" s="130"/>
      <c r="J127" s="131">
        <f t="shared" si="0"/>
        <v>0</v>
      </c>
      <c r="K127" s="132"/>
      <c r="L127" s="28"/>
      <c r="M127" s="133" t="s">
        <v>1</v>
      </c>
      <c r="N127" s="134" t="s">
        <v>39</v>
      </c>
      <c r="P127" s="135">
        <f t="shared" si="1"/>
        <v>0</v>
      </c>
      <c r="Q127" s="135">
        <v>0</v>
      </c>
      <c r="R127" s="135">
        <f t="shared" si="2"/>
        <v>0</v>
      </c>
      <c r="S127" s="135">
        <v>0</v>
      </c>
      <c r="T127" s="136">
        <f t="shared" si="3"/>
        <v>0</v>
      </c>
      <c r="AR127" s="137" t="s">
        <v>114</v>
      </c>
      <c r="AT127" s="137" t="s">
        <v>110</v>
      </c>
      <c r="AU127" s="137" t="s">
        <v>83</v>
      </c>
      <c r="AY127" s="13" t="s">
        <v>107</v>
      </c>
      <c r="BE127" s="138">
        <f t="shared" si="4"/>
        <v>0</v>
      </c>
      <c r="BF127" s="138">
        <f t="shared" si="5"/>
        <v>0</v>
      </c>
      <c r="BG127" s="138">
        <f t="shared" si="6"/>
        <v>0</v>
      </c>
      <c r="BH127" s="138">
        <f t="shared" si="7"/>
        <v>0</v>
      </c>
      <c r="BI127" s="138">
        <f t="shared" si="8"/>
        <v>0</v>
      </c>
      <c r="BJ127" s="13" t="s">
        <v>81</v>
      </c>
      <c r="BK127" s="138">
        <f t="shared" si="9"/>
        <v>0</v>
      </c>
      <c r="BL127" s="13" t="s">
        <v>114</v>
      </c>
      <c r="BM127" s="137" t="s">
        <v>133</v>
      </c>
    </row>
    <row r="128" spans="2:65" s="1" customFormat="1" ht="24.2" customHeight="1">
      <c r="B128" s="28"/>
      <c r="C128" s="125" t="s">
        <v>134</v>
      </c>
      <c r="D128" s="125" t="s">
        <v>110</v>
      </c>
      <c r="E128" s="126" t="s">
        <v>135</v>
      </c>
      <c r="F128" s="127" t="s">
        <v>136</v>
      </c>
      <c r="G128" s="128" t="s">
        <v>113</v>
      </c>
      <c r="H128" s="129">
        <v>1</v>
      </c>
      <c r="I128" s="130"/>
      <c r="J128" s="131">
        <f t="shared" si="0"/>
        <v>0</v>
      </c>
      <c r="K128" s="132"/>
      <c r="L128" s="28"/>
      <c r="M128" s="133" t="s">
        <v>1</v>
      </c>
      <c r="N128" s="134" t="s">
        <v>39</v>
      </c>
      <c r="P128" s="135">
        <f t="shared" si="1"/>
        <v>0</v>
      </c>
      <c r="Q128" s="135">
        <v>0</v>
      </c>
      <c r="R128" s="135">
        <f t="shared" si="2"/>
        <v>0</v>
      </c>
      <c r="S128" s="135">
        <v>0</v>
      </c>
      <c r="T128" s="136">
        <f t="shared" si="3"/>
        <v>0</v>
      </c>
      <c r="AR128" s="137" t="s">
        <v>114</v>
      </c>
      <c r="AT128" s="137" t="s">
        <v>110</v>
      </c>
      <c r="AU128" s="137" t="s">
        <v>83</v>
      </c>
      <c r="AY128" s="13" t="s">
        <v>107</v>
      </c>
      <c r="BE128" s="138">
        <f t="shared" si="4"/>
        <v>0</v>
      </c>
      <c r="BF128" s="138">
        <f t="shared" si="5"/>
        <v>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3" t="s">
        <v>81</v>
      </c>
      <c r="BK128" s="138">
        <f t="shared" si="9"/>
        <v>0</v>
      </c>
      <c r="BL128" s="13" t="s">
        <v>114</v>
      </c>
      <c r="BM128" s="137" t="s">
        <v>137</v>
      </c>
    </row>
    <row r="129" spans="2:65" s="1" customFormat="1" ht="33" customHeight="1">
      <c r="B129" s="28"/>
      <c r="C129" s="125" t="s">
        <v>138</v>
      </c>
      <c r="D129" s="125" t="s">
        <v>110</v>
      </c>
      <c r="E129" s="126" t="s">
        <v>139</v>
      </c>
      <c r="F129" s="127" t="s">
        <v>140</v>
      </c>
      <c r="G129" s="128" t="s">
        <v>113</v>
      </c>
      <c r="H129" s="129">
        <v>2</v>
      </c>
      <c r="I129" s="130"/>
      <c r="J129" s="131">
        <f t="shared" si="0"/>
        <v>0</v>
      </c>
      <c r="K129" s="132"/>
      <c r="L129" s="28"/>
      <c r="M129" s="133" t="s">
        <v>1</v>
      </c>
      <c r="N129" s="134" t="s">
        <v>39</v>
      </c>
      <c r="P129" s="135">
        <f t="shared" si="1"/>
        <v>0</v>
      </c>
      <c r="Q129" s="135">
        <v>0</v>
      </c>
      <c r="R129" s="135">
        <f t="shared" si="2"/>
        <v>0</v>
      </c>
      <c r="S129" s="135">
        <v>0</v>
      </c>
      <c r="T129" s="136">
        <f t="shared" si="3"/>
        <v>0</v>
      </c>
      <c r="AR129" s="137" t="s">
        <v>114</v>
      </c>
      <c r="AT129" s="137" t="s">
        <v>110</v>
      </c>
      <c r="AU129" s="137" t="s">
        <v>83</v>
      </c>
      <c r="AY129" s="13" t="s">
        <v>107</v>
      </c>
      <c r="BE129" s="138">
        <f t="shared" si="4"/>
        <v>0</v>
      </c>
      <c r="BF129" s="138">
        <f t="shared" si="5"/>
        <v>0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3" t="s">
        <v>81</v>
      </c>
      <c r="BK129" s="138">
        <f t="shared" si="9"/>
        <v>0</v>
      </c>
      <c r="BL129" s="13" t="s">
        <v>114</v>
      </c>
      <c r="BM129" s="137" t="s">
        <v>141</v>
      </c>
    </row>
    <row r="130" spans="2:65" s="1" customFormat="1" ht="33" customHeight="1">
      <c r="B130" s="28"/>
      <c r="C130" s="125" t="s">
        <v>142</v>
      </c>
      <c r="D130" s="125" t="s">
        <v>110</v>
      </c>
      <c r="E130" s="126" t="s">
        <v>143</v>
      </c>
      <c r="F130" s="127" t="s">
        <v>144</v>
      </c>
      <c r="G130" s="128" t="s">
        <v>113</v>
      </c>
      <c r="H130" s="129">
        <v>1</v>
      </c>
      <c r="I130" s="130"/>
      <c r="J130" s="131">
        <f t="shared" si="0"/>
        <v>0</v>
      </c>
      <c r="K130" s="132"/>
      <c r="L130" s="28"/>
      <c r="M130" s="133" t="s">
        <v>1</v>
      </c>
      <c r="N130" s="134" t="s">
        <v>39</v>
      </c>
      <c r="P130" s="135">
        <f t="shared" si="1"/>
        <v>0</v>
      </c>
      <c r="Q130" s="135">
        <v>0</v>
      </c>
      <c r="R130" s="135">
        <f t="shared" si="2"/>
        <v>0</v>
      </c>
      <c r="S130" s="135">
        <v>0</v>
      </c>
      <c r="T130" s="136">
        <f t="shared" si="3"/>
        <v>0</v>
      </c>
      <c r="AR130" s="137" t="s">
        <v>114</v>
      </c>
      <c r="AT130" s="137" t="s">
        <v>110</v>
      </c>
      <c r="AU130" s="137" t="s">
        <v>83</v>
      </c>
      <c r="AY130" s="13" t="s">
        <v>107</v>
      </c>
      <c r="BE130" s="138">
        <f t="shared" si="4"/>
        <v>0</v>
      </c>
      <c r="BF130" s="138">
        <f t="shared" si="5"/>
        <v>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3" t="s">
        <v>81</v>
      </c>
      <c r="BK130" s="138">
        <f t="shared" si="9"/>
        <v>0</v>
      </c>
      <c r="BL130" s="13" t="s">
        <v>114</v>
      </c>
      <c r="BM130" s="137" t="s">
        <v>145</v>
      </c>
    </row>
    <row r="131" spans="2:65" s="1" customFormat="1" ht="33" customHeight="1">
      <c r="B131" s="28"/>
      <c r="C131" s="125" t="s">
        <v>146</v>
      </c>
      <c r="D131" s="125" t="s">
        <v>110</v>
      </c>
      <c r="E131" s="126" t="s">
        <v>147</v>
      </c>
      <c r="F131" s="127" t="s">
        <v>148</v>
      </c>
      <c r="G131" s="128" t="s">
        <v>113</v>
      </c>
      <c r="H131" s="129">
        <v>1</v>
      </c>
      <c r="I131" s="130"/>
      <c r="J131" s="131">
        <f t="shared" si="0"/>
        <v>0</v>
      </c>
      <c r="K131" s="132"/>
      <c r="L131" s="28"/>
      <c r="M131" s="133" t="s">
        <v>1</v>
      </c>
      <c r="N131" s="134" t="s">
        <v>39</v>
      </c>
      <c r="P131" s="135">
        <f t="shared" si="1"/>
        <v>0</v>
      </c>
      <c r="Q131" s="135">
        <v>0</v>
      </c>
      <c r="R131" s="135">
        <f t="shared" si="2"/>
        <v>0</v>
      </c>
      <c r="S131" s="135">
        <v>0</v>
      </c>
      <c r="T131" s="136">
        <f t="shared" si="3"/>
        <v>0</v>
      </c>
      <c r="AR131" s="137" t="s">
        <v>114</v>
      </c>
      <c r="AT131" s="137" t="s">
        <v>110</v>
      </c>
      <c r="AU131" s="137" t="s">
        <v>83</v>
      </c>
      <c r="AY131" s="13" t="s">
        <v>107</v>
      </c>
      <c r="BE131" s="138">
        <f t="shared" si="4"/>
        <v>0</v>
      </c>
      <c r="BF131" s="138">
        <f t="shared" si="5"/>
        <v>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3" t="s">
        <v>81</v>
      </c>
      <c r="BK131" s="138">
        <f t="shared" si="9"/>
        <v>0</v>
      </c>
      <c r="BL131" s="13" t="s">
        <v>114</v>
      </c>
      <c r="BM131" s="137" t="s">
        <v>149</v>
      </c>
    </row>
    <row r="132" spans="2:65" s="1" customFormat="1" ht="33" customHeight="1">
      <c r="B132" s="28"/>
      <c r="C132" s="125" t="s">
        <v>150</v>
      </c>
      <c r="D132" s="125" t="s">
        <v>110</v>
      </c>
      <c r="E132" s="126" t="s">
        <v>151</v>
      </c>
      <c r="F132" s="127" t="s">
        <v>152</v>
      </c>
      <c r="G132" s="128" t="s">
        <v>113</v>
      </c>
      <c r="H132" s="129">
        <v>1</v>
      </c>
      <c r="I132" s="130"/>
      <c r="J132" s="131">
        <f t="shared" si="0"/>
        <v>0</v>
      </c>
      <c r="K132" s="132"/>
      <c r="L132" s="28"/>
      <c r="M132" s="133" t="s">
        <v>1</v>
      </c>
      <c r="N132" s="134" t="s">
        <v>39</v>
      </c>
      <c r="P132" s="135">
        <f t="shared" si="1"/>
        <v>0</v>
      </c>
      <c r="Q132" s="135">
        <v>0</v>
      </c>
      <c r="R132" s="135">
        <f t="shared" si="2"/>
        <v>0</v>
      </c>
      <c r="S132" s="135">
        <v>0</v>
      </c>
      <c r="T132" s="136">
        <f t="shared" si="3"/>
        <v>0</v>
      </c>
      <c r="AR132" s="137" t="s">
        <v>114</v>
      </c>
      <c r="AT132" s="137" t="s">
        <v>110</v>
      </c>
      <c r="AU132" s="137" t="s">
        <v>83</v>
      </c>
      <c r="AY132" s="13" t="s">
        <v>107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3" t="s">
        <v>81</v>
      </c>
      <c r="BK132" s="138">
        <f t="shared" si="9"/>
        <v>0</v>
      </c>
      <c r="BL132" s="13" t="s">
        <v>114</v>
      </c>
      <c r="BM132" s="137" t="s">
        <v>153</v>
      </c>
    </row>
    <row r="133" spans="2:65" s="1" customFormat="1" ht="33" customHeight="1">
      <c r="B133" s="28"/>
      <c r="C133" s="125" t="s">
        <v>154</v>
      </c>
      <c r="D133" s="125" t="s">
        <v>110</v>
      </c>
      <c r="E133" s="126" t="s">
        <v>155</v>
      </c>
      <c r="F133" s="127" t="s">
        <v>156</v>
      </c>
      <c r="G133" s="128" t="s">
        <v>113</v>
      </c>
      <c r="H133" s="129">
        <v>1</v>
      </c>
      <c r="I133" s="130"/>
      <c r="J133" s="131">
        <f t="shared" si="0"/>
        <v>0</v>
      </c>
      <c r="K133" s="132"/>
      <c r="L133" s="28"/>
      <c r="M133" s="133" t="s">
        <v>1</v>
      </c>
      <c r="N133" s="134" t="s">
        <v>39</v>
      </c>
      <c r="P133" s="135">
        <f t="shared" si="1"/>
        <v>0</v>
      </c>
      <c r="Q133" s="135">
        <v>0</v>
      </c>
      <c r="R133" s="135">
        <f t="shared" si="2"/>
        <v>0</v>
      </c>
      <c r="S133" s="135">
        <v>0</v>
      </c>
      <c r="T133" s="136">
        <f t="shared" si="3"/>
        <v>0</v>
      </c>
      <c r="AR133" s="137" t="s">
        <v>114</v>
      </c>
      <c r="AT133" s="137" t="s">
        <v>110</v>
      </c>
      <c r="AU133" s="137" t="s">
        <v>83</v>
      </c>
      <c r="AY133" s="13" t="s">
        <v>107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3" t="s">
        <v>81</v>
      </c>
      <c r="BK133" s="138">
        <f t="shared" si="9"/>
        <v>0</v>
      </c>
      <c r="BL133" s="13" t="s">
        <v>114</v>
      </c>
      <c r="BM133" s="137" t="s">
        <v>157</v>
      </c>
    </row>
    <row r="134" spans="2:65" s="1" customFormat="1" ht="33" customHeight="1">
      <c r="B134" s="28"/>
      <c r="C134" s="125" t="s">
        <v>158</v>
      </c>
      <c r="D134" s="125" t="s">
        <v>110</v>
      </c>
      <c r="E134" s="126" t="s">
        <v>159</v>
      </c>
      <c r="F134" s="127" t="s">
        <v>160</v>
      </c>
      <c r="G134" s="128" t="s">
        <v>113</v>
      </c>
      <c r="H134" s="129">
        <v>1</v>
      </c>
      <c r="I134" s="130"/>
      <c r="J134" s="131">
        <f t="shared" si="0"/>
        <v>0</v>
      </c>
      <c r="K134" s="132"/>
      <c r="L134" s="28"/>
      <c r="M134" s="133" t="s">
        <v>1</v>
      </c>
      <c r="N134" s="134" t="s">
        <v>39</v>
      </c>
      <c r="P134" s="135">
        <f t="shared" si="1"/>
        <v>0</v>
      </c>
      <c r="Q134" s="135">
        <v>0</v>
      </c>
      <c r="R134" s="135">
        <f t="shared" si="2"/>
        <v>0</v>
      </c>
      <c r="S134" s="135">
        <v>0</v>
      </c>
      <c r="T134" s="136">
        <f t="shared" si="3"/>
        <v>0</v>
      </c>
      <c r="AR134" s="137" t="s">
        <v>114</v>
      </c>
      <c r="AT134" s="137" t="s">
        <v>110</v>
      </c>
      <c r="AU134" s="137" t="s">
        <v>83</v>
      </c>
      <c r="AY134" s="13" t="s">
        <v>107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81</v>
      </c>
      <c r="BK134" s="138">
        <f t="shared" si="9"/>
        <v>0</v>
      </c>
      <c r="BL134" s="13" t="s">
        <v>114</v>
      </c>
      <c r="BM134" s="137" t="s">
        <v>161</v>
      </c>
    </row>
    <row r="135" spans="2:65" s="1" customFormat="1" ht="24.2" customHeight="1">
      <c r="B135" s="28"/>
      <c r="C135" s="125" t="s">
        <v>162</v>
      </c>
      <c r="D135" s="125" t="s">
        <v>110</v>
      </c>
      <c r="E135" s="126" t="s">
        <v>163</v>
      </c>
      <c r="F135" s="127" t="s">
        <v>164</v>
      </c>
      <c r="G135" s="128" t="s">
        <v>113</v>
      </c>
      <c r="H135" s="129">
        <v>1</v>
      </c>
      <c r="I135" s="130"/>
      <c r="J135" s="131">
        <f t="shared" si="0"/>
        <v>0</v>
      </c>
      <c r="K135" s="132"/>
      <c r="L135" s="28"/>
      <c r="M135" s="133" t="s">
        <v>1</v>
      </c>
      <c r="N135" s="134" t="s">
        <v>39</v>
      </c>
      <c r="P135" s="135">
        <f t="shared" si="1"/>
        <v>0</v>
      </c>
      <c r="Q135" s="135">
        <v>0</v>
      </c>
      <c r="R135" s="135">
        <f t="shared" si="2"/>
        <v>0</v>
      </c>
      <c r="S135" s="135">
        <v>0</v>
      </c>
      <c r="T135" s="136">
        <f t="shared" si="3"/>
        <v>0</v>
      </c>
      <c r="AR135" s="137" t="s">
        <v>114</v>
      </c>
      <c r="AT135" s="137" t="s">
        <v>110</v>
      </c>
      <c r="AU135" s="137" t="s">
        <v>83</v>
      </c>
      <c r="AY135" s="13" t="s">
        <v>107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3" t="s">
        <v>81</v>
      </c>
      <c r="BK135" s="138">
        <f t="shared" si="9"/>
        <v>0</v>
      </c>
      <c r="BL135" s="13" t="s">
        <v>114</v>
      </c>
      <c r="BM135" s="137" t="s">
        <v>165</v>
      </c>
    </row>
    <row r="136" spans="2:65" s="11" customFormat="1" ht="25.9" customHeight="1">
      <c r="B136" s="113"/>
      <c r="D136" s="114" t="s">
        <v>72</v>
      </c>
      <c r="E136" s="115" t="s">
        <v>166</v>
      </c>
      <c r="F136" s="115" t="s">
        <v>167</v>
      </c>
      <c r="I136" s="116"/>
      <c r="J136" s="117">
        <f>BK136</f>
        <v>0</v>
      </c>
      <c r="L136" s="113"/>
      <c r="M136" s="118"/>
      <c r="P136" s="119">
        <f>SUM(P137:P140)</f>
        <v>0</v>
      </c>
      <c r="R136" s="119">
        <f>SUM(R137:R140)</f>
        <v>0</v>
      </c>
      <c r="T136" s="120">
        <f>SUM(T137:T140)</f>
        <v>0</v>
      </c>
      <c r="AR136" s="114" t="s">
        <v>126</v>
      </c>
      <c r="AT136" s="121" t="s">
        <v>72</v>
      </c>
      <c r="AU136" s="121" t="s">
        <v>73</v>
      </c>
      <c r="AY136" s="114" t="s">
        <v>107</v>
      </c>
      <c r="BK136" s="122">
        <f>SUM(BK137:BK140)</f>
        <v>0</v>
      </c>
    </row>
    <row r="137" spans="2:65" s="1" customFormat="1" ht="66.75" customHeight="1">
      <c r="B137" s="28"/>
      <c r="C137" s="125" t="s">
        <v>8</v>
      </c>
      <c r="D137" s="125" t="s">
        <v>110</v>
      </c>
      <c r="E137" s="126" t="s">
        <v>168</v>
      </c>
      <c r="F137" s="127" t="s">
        <v>169</v>
      </c>
      <c r="G137" s="128" t="s">
        <v>170</v>
      </c>
      <c r="H137" s="129">
        <v>1</v>
      </c>
      <c r="I137" s="130"/>
      <c r="J137" s="131">
        <f>ROUND(I137*H137,2)</f>
        <v>0</v>
      </c>
      <c r="K137" s="132"/>
      <c r="L137" s="28"/>
      <c r="M137" s="133" t="s">
        <v>1</v>
      </c>
      <c r="N137" s="134" t="s">
        <v>39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122</v>
      </c>
      <c r="AT137" s="137" t="s">
        <v>110</v>
      </c>
      <c r="AU137" s="137" t="s">
        <v>81</v>
      </c>
      <c r="AY137" s="13" t="s">
        <v>107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3" t="s">
        <v>81</v>
      </c>
      <c r="BK137" s="138">
        <f>ROUND(I137*H137,2)</f>
        <v>0</v>
      </c>
      <c r="BL137" s="13" t="s">
        <v>122</v>
      </c>
      <c r="BM137" s="137" t="s">
        <v>171</v>
      </c>
    </row>
    <row r="138" spans="2:65" s="1" customFormat="1" ht="48.75">
      <c r="B138" s="28"/>
      <c r="D138" s="139" t="s">
        <v>172</v>
      </c>
      <c r="F138" s="140" t="s">
        <v>173</v>
      </c>
      <c r="I138" s="141"/>
      <c r="L138" s="28"/>
      <c r="M138" s="142"/>
      <c r="T138" s="52"/>
      <c r="AT138" s="13" t="s">
        <v>172</v>
      </c>
      <c r="AU138" s="13" t="s">
        <v>81</v>
      </c>
    </row>
    <row r="139" spans="2:65" s="1" customFormat="1" ht="16.5" customHeight="1">
      <c r="B139" s="28"/>
      <c r="C139" s="125" t="s">
        <v>174</v>
      </c>
      <c r="D139" s="125" t="s">
        <v>110</v>
      </c>
      <c r="E139" s="126" t="s">
        <v>175</v>
      </c>
      <c r="F139" s="127" t="s">
        <v>176</v>
      </c>
      <c r="G139" s="128" t="s">
        <v>170</v>
      </c>
      <c r="H139" s="129">
        <v>1</v>
      </c>
      <c r="I139" s="130"/>
      <c r="J139" s="131">
        <f>ROUND(I139*H139,2)</f>
        <v>0</v>
      </c>
      <c r="K139" s="132"/>
      <c r="L139" s="28"/>
      <c r="M139" s="133" t="s">
        <v>1</v>
      </c>
      <c r="N139" s="134" t="s">
        <v>39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122</v>
      </c>
      <c r="AT139" s="137" t="s">
        <v>110</v>
      </c>
      <c r="AU139" s="137" t="s">
        <v>81</v>
      </c>
      <c r="AY139" s="13" t="s">
        <v>107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3" t="s">
        <v>81</v>
      </c>
      <c r="BK139" s="138">
        <f>ROUND(I139*H139,2)</f>
        <v>0</v>
      </c>
      <c r="BL139" s="13" t="s">
        <v>122</v>
      </c>
      <c r="BM139" s="137" t="s">
        <v>177</v>
      </c>
    </row>
    <row r="140" spans="2:65" s="1" customFormat="1" ht="16.5" customHeight="1">
      <c r="B140" s="28"/>
      <c r="C140" s="125" t="s">
        <v>178</v>
      </c>
      <c r="D140" s="125" t="s">
        <v>110</v>
      </c>
      <c r="E140" s="126" t="s">
        <v>179</v>
      </c>
      <c r="F140" s="127" t="s">
        <v>180</v>
      </c>
      <c r="G140" s="128" t="s">
        <v>170</v>
      </c>
      <c r="H140" s="129">
        <v>1</v>
      </c>
      <c r="I140" s="130"/>
      <c r="J140" s="131">
        <f>ROUND(I140*H140,2)</f>
        <v>0</v>
      </c>
      <c r="K140" s="132"/>
      <c r="L140" s="28"/>
      <c r="M140" s="143" t="s">
        <v>1</v>
      </c>
      <c r="N140" s="144" t="s">
        <v>39</v>
      </c>
      <c r="O140" s="145"/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37" t="s">
        <v>122</v>
      </c>
      <c r="AT140" s="137" t="s">
        <v>110</v>
      </c>
      <c r="AU140" s="137" t="s">
        <v>81</v>
      </c>
      <c r="AY140" s="13" t="s">
        <v>107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3" t="s">
        <v>81</v>
      </c>
      <c r="BK140" s="138">
        <f>ROUND(I140*H140,2)</f>
        <v>0</v>
      </c>
      <c r="BL140" s="13" t="s">
        <v>122</v>
      </c>
      <c r="BM140" s="137" t="s">
        <v>181</v>
      </c>
    </row>
    <row r="141" spans="2:65" s="1" customFormat="1" ht="6.95" customHeight="1"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28"/>
    </row>
  </sheetData>
  <sheetProtection algorithmName="SHA-512" hashValue="x+eaIPZGPbCr8Dia90oEcVPOIkBgrs3MWETQZzlBpx7iNRXZ31FoMAmk/v9q2JAA5GQarwMRjEfEWRUfJbATmg==" saltValue="YmQUItoIV5vTBDJruPKilQ==" spinCount="100000" sheet="1" objects="1" scenarios="1" formatColumns="0" formatRows="0" autoFilter="0"/>
  <autoFilter ref="C118:K140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ZL02.05 - Technologie prá...</vt:lpstr>
      <vt:lpstr>'Rekapitulace stavby'!Názvy_tisku</vt:lpstr>
      <vt:lpstr>'ZL02.05 - Technologie prá...'!Názvy_tisku</vt:lpstr>
      <vt:lpstr>'Rekapitulace stavby'!Oblast_tisku</vt:lpstr>
      <vt:lpstr>'ZL02.05 - Technologie prá...'!Oblast_tisku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Česal</dc:creator>
  <cp:lastModifiedBy>Pavel Česal</cp:lastModifiedBy>
  <dcterms:created xsi:type="dcterms:W3CDTF">2024-08-14T07:47:03Z</dcterms:created>
  <dcterms:modified xsi:type="dcterms:W3CDTF">2024-08-14T08:00:29Z</dcterms:modified>
</cp:coreProperties>
</file>